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activeTab="3"/>
  </bookViews>
  <sheets>
    <sheet name="Составы команд" sheetId="43" r:id="rId1"/>
    <sheet name="Группа A" sheetId="16" r:id="rId2"/>
    <sheet name="Группа B" sheetId="41" r:id="rId3"/>
    <sheet name="Плей офф" sheetId="19" r:id="rId4"/>
    <sheet name="Служебный лист" sheetId="4" state="hidden" r:id="rId5"/>
  </sheets>
  <calcPr calcId="114210"/>
</workbook>
</file>

<file path=xl/calcChain.xml><?xml version="1.0" encoding="utf-8"?>
<calcChain xmlns="http://schemas.openxmlformats.org/spreadsheetml/2006/main">
  <c r="G4" i="41"/>
  <c r="H4"/>
  <c r="I4"/>
  <c r="J4"/>
  <c r="G5"/>
  <c r="H5"/>
  <c r="I5"/>
  <c r="J5"/>
  <c r="K4"/>
  <c r="L5"/>
  <c r="F6"/>
  <c r="H6"/>
  <c r="I6"/>
  <c r="J6"/>
  <c r="F7"/>
  <c r="H7"/>
  <c r="I7"/>
  <c r="J7"/>
  <c r="K6"/>
  <c r="L7"/>
  <c r="F8"/>
  <c r="G8"/>
  <c r="I8"/>
  <c r="J8"/>
  <c r="F9"/>
  <c r="G9"/>
  <c r="I9"/>
  <c r="J9"/>
  <c r="K8"/>
  <c r="L9"/>
  <c r="F10"/>
  <c r="G10"/>
  <c r="H10"/>
  <c r="J10"/>
  <c r="F11"/>
  <c r="G11"/>
  <c r="H11"/>
  <c r="J11"/>
  <c r="K10"/>
  <c r="L11"/>
  <c r="F12"/>
  <c r="G12"/>
  <c r="H12"/>
  <c r="I12"/>
  <c r="F13"/>
  <c r="G13"/>
  <c r="H13"/>
  <c r="I13"/>
  <c r="K12"/>
  <c r="L13"/>
  <c r="C18"/>
  <c r="H18"/>
  <c r="C19"/>
  <c r="H19"/>
  <c r="C22"/>
  <c r="H22"/>
  <c r="C23"/>
  <c r="H23"/>
  <c r="C26"/>
  <c r="H26"/>
  <c r="C27"/>
  <c r="H27"/>
  <c r="C30"/>
  <c r="H30"/>
  <c r="C31"/>
  <c r="H31"/>
  <c r="C34"/>
  <c r="H34"/>
  <c r="C35"/>
  <c r="H35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J6" i="16"/>
  <c r="G10"/>
  <c r="C30"/>
  <c r="C27"/>
  <c r="F6"/>
  <c r="J10"/>
  <c r="F12"/>
  <c r="J8"/>
  <c r="H22"/>
  <c r="H10"/>
  <c r="C35"/>
  <c r="C23"/>
  <c r="H4"/>
  <c r="H27"/>
  <c r="I6"/>
  <c r="G12"/>
  <c r="C22"/>
  <c r="C34"/>
  <c r="H35"/>
  <c r="G8"/>
  <c r="H12"/>
  <c r="I4"/>
  <c r="I8"/>
  <c r="H19"/>
  <c r="C18"/>
  <c r="H31"/>
  <c r="I12"/>
  <c r="F8"/>
  <c r="F10"/>
  <c r="H23"/>
  <c r="H30"/>
  <c r="J4"/>
  <c r="C31"/>
  <c r="H18"/>
  <c r="G4"/>
  <c r="H26"/>
  <c r="C26"/>
  <c r="H6"/>
  <c r="C19"/>
  <c r="H34"/>
  <c r="A6" i="4"/>
  <c r="B6"/>
  <c r="C6"/>
  <c r="D6"/>
  <c r="E6"/>
  <c r="F1"/>
  <c r="J9" i="16"/>
  <c r="I7"/>
  <c r="G11"/>
  <c r="I13"/>
  <c r="H11"/>
  <c r="G13"/>
  <c r="F13"/>
  <c r="G9"/>
  <c r="H5"/>
  <c r="G5"/>
  <c r="J11"/>
  <c r="J5"/>
  <c r="H7"/>
  <c r="I9"/>
  <c r="I5"/>
  <c r="J7"/>
  <c r="F11"/>
  <c r="H13"/>
  <c r="F7"/>
  <c r="F9"/>
  <c r="K12"/>
  <c r="L13"/>
  <c r="K10"/>
  <c r="L11"/>
  <c r="K8"/>
  <c r="L9"/>
  <c r="K6"/>
  <c r="L7"/>
  <c r="K4"/>
  <c r="L5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<sst xmlns="http://schemas.openxmlformats.org/spreadsheetml/2006/main" count="121" uniqueCount="46">
  <si>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</si>
  <si>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</si>
  <si>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</si>
  <si>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</si>
  <si>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</si>
  <si>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</si>
  <si>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</si>
  <si>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</si>
  <si>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</si>
  <si>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</si>
  <si>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</si>
  <si>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</si>
  <si>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п/н</t>
  </si>
  <si>
    <t>Название команды</t>
  </si>
  <si>
    <t>Состав команды</t>
  </si>
  <si>
    <t>Мельки-палки</t>
  </si>
  <si>
    <t>Гелдиев Роман, Костяная Евгения, Деревянных Александр</t>
  </si>
  <si>
    <t>Бора</t>
  </si>
  <si>
    <t>Тищенко Наталья, Пищанский Виктор, Дегтярева Мила</t>
  </si>
  <si>
    <t>Шо, опять?</t>
  </si>
  <si>
    <t>Леонов Леон, Леонова Инна, Дегтярева Лариса</t>
  </si>
  <si>
    <t>БАКалавры</t>
  </si>
  <si>
    <t>Багазеев Иван, Анухин Виктор, Красноперов Игорь</t>
  </si>
  <si>
    <t>Звездец</t>
  </si>
  <si>
    <t>Капран-Индаяти Сергей, Клименко Владимир, Помазан Геннадий, Пархомовская Юлия</t>
  </si>
  <si>
    <t>Восток - дело тонкое</t>
  </si>
  <si>
    <t>Ли Александр, Шурупов Геннадий, Аршавский Зиновий</t>
  </si>
  <si>
    <t>Мусина Ева, Галеев Арсений, Аваков Давид</t>
  </si>
  <si>
    <t>Шармены</t>
  </si>
  <si>
    <t>Курков Олег, Шардаков Евгений, Малов Сергей</t>
  </si>
  <si>
    <t>Спарта</t>
  </si>
  <si>
    <t>Викторов Андрей, Пасечников Сергей, Пасечникова Светлана</t>
  </si>
  <si>
    <t>Однорукие бандиты</t>
  </si>
  <si>
    <t>Пиманов Николай, Климанский Матвей, Нечаев Максим</t>
  </si>
  <si>
    <t>Восток-дело тонкое</t>
  </si>
  <si>
    <t>Шо, опять</t>
  </si>
  <si>
    <t>БАКававры</t>
  </si>
  <si>
    <t>Metal Rabbit</t>
  </si>
  <si>
    <t>Главный судья</t>
  </si>
  <si>
    <t>__________________</t>
  </si>
  <si>
    <t>С.В. Капран-Индаяти</t>
  </si>
  <si>
    <t>Главный секретарь</t>
  </si>
  <si>
    <t>В.А. Клименко</t>
  </si>
  <si>
    <t>Чемпионат ВФБ дисциплина петанк-тройка (группа А) Абрау-Дюрсо 2 октября 2022г.</t>
  </si>
  <si>
    <t>Чемпионат ВФБ дисциплина петанк-тройка (группа В) Абрау-Дюрсо 2 октября 2022г.</t>
  </si>
  <si>
    <t>Чемпионат ВФБ дисциплина петанк-тройка (плей-офф) Абрау-Дюрсо 2 октября 2022г.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</si>
</sst>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10" xfId="0" applyBorder="1"/>
    <xf numFmtId="0" fontId="0" fillId="0" borderId="9" xfId="0" applyBorder="1"/>
    <xf numFmtId="0" fontId="0" fillId="0" borderId="8" xfId="0" applyBorder="1"/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/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9" sqref="B9"/>
    </sheetView>
  </sheetViews>
  <sheetFormatPr defaultRowHeight="15"/>
  <cols>
    <col min="1" max="1" width="3.7109375" customWidth="1"/>
    <col min="2" max="2" width="29.85546875" customWidth="1"/>
    <col min="3" max="3" width="81.85546875" customWidth="1"/>
  </cols>
  <sheetData>
    <row r="1" spans="1:3">
      <c r="A1" s="45" t="s">
        <v>12</v>
      </c>
      <c r="B1" s="46" t="s">
        <v>13</v>
      </c>
      <c r="C1" s="47" t="s">
        <v>14</v>
      </c>
    </row>
    <row r="2" spans="1:3">
      <c r="A2" s="48">
        <v>1</v>
      </c>
      <c r="B2" s="44" t="s">
        <v>15</v>
      </c>
      <c r="C2" s="49" t="s">
        <v>16</v>
      </c>
    </row>
    <row r="3" spans="1:3">
      <c r="A3" s="48">
        <v>2</v>
      </c>
      <c r="B3" s="44" t="s">
        <v>17</v>
      </c>
      <c r="C3" s="49" t="s">
        <v>18</v>
      </c>
    </row>
    <row r="4" spans="1:3">
      <c r="A4" s="48">
        <v>3</v>
      </c>
      <c r="B4" s="44" t="s">
        <v>19</v>
      </c>
      <c r="C4" s="49" t="s">
        <v>20</v>
      </c>
    </row>
    <row r="5" spans="1:3">
      <c r="A5" s="48">
        <v>4</v>
      </c>
      <c r="B5" s="44" t="s">
        <v>21</v>
      </c>
      <c r="C5" s="49" t="s">
        <v>22</v>
      </c>
    </row>
    <row r="6" spans="1:3">
      <c r="A6" s="48">
        <v>5</v>
      </c>
      <c r="B6" s="44" t="s">
        <v>23</v>
      </c>
      <c r="C6" s="49" t="s">
        <v>24</v>
      </c>
    </row>
    <row r="7" spans="1:3">
      <c r="A7" s="48">
        <v>6</v>
      </c>
      <c r="B7" s="44" t="s">
        <v>25</v>
      </c>
      <c r="C7" s="49" t="s">
        <v>26</v>
      </c>
    </row>
    <row r="8" spans="1:3">
      <c r="A8" s="48">
        <v>7</v>
      </c>
      <c r="B8" s="44" t="s">
        <v>37</v>
      </c>
      <c r="C8" s="49" t="s">
        <v>27</v>
      </c>
    </row>
    <row r="9" spans="1:3">
      <c r="A9" s="48">
        <v>8</v>
      </c>
      <c r="B9" s="44" t="s">
        <v>28</v>
      </c>
      <c r="C9" s="49" t="s">
        <v>29</v>
      </c>
    </row>
    <row r="10" spans="1:3">
      <c r="A10" s="48">
        <v>9</v>
      </c>
      <c r="B10" s="44" t="s">
        <v>30</v>
      </c>
      <c r="C10" s="49" t="s">
        <v>31</v>
      </c>
    </row>
    <row r="11" spans="1:3" ht="15.75" thickBot="1">
      <c r="A11" s="50">
        <v>10</v>
      </c>
      <c r="B11" s="51" t="s">
        <v>32</v>
      </c>
      <c r="C11" s="52" t="s">
        <v>33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40"/>
  <sheetViews>
    <sheetView workbookViewId="0">
      <selection activeCell="B1" sqref="B1:Y1"/>
    </sheetView>
  </sheetViews>
  <sheetFormatPr defaultRowHeight="15"/>
  <cols>
    <col min="1" max="1" width="4" style="25" customWidth="1"/>
    <col min="2" max="12" width="10.28515625" customWidth="1"/>
    <col min="13" max="13" width="10.28515625" style="33" customWidth="1"/>
    <col min="14" max="15" width="10.28515625" customWidth="1"/>
  </cols>
  <sheetData>
    <row r="1" spans="2:25" ht="36" customHeight="1">
      <c r="B1" s="79" t="s">
        <v>43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2:25" ht="15.75" thickBot="1">
      <c r="M2"/>
    </row>
    <row r="3" spans="2:25" ht="30" customHeight="1" thickBot="1">
      <c r="B3" s="22"/>
      <c r="C3" s="70" t="s">
        <v>0</v>
      </c>
      <c r="D3" s="71"/>
      <c r="E3" s="7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2" t="s">
        <v>1</v>
      </c>
      <c r="L3" s="1" t="s">
        <v>3</v>
      </c>
      <c r="M3" s="19" t="s">
        <v>2</v>
      </c>
    </row>
    <row r="4" spans="2:25" ht="24" customHeight="1">
      <c r="B4" s="73">
        <v>1</v>
      </c>
      <c r="C4" s="74" t="s">
        <v>17</v>
      </c>
      <c r="D4" s="75"/>
      <c r="E4" s="76"/>
      <c r="F4" s="7" t="s">
        <v>7</v>
      </c>
      <c r="G4" s="3" t="str">
        <f ca="1">INDIRECT(ADDRESS(23,6))&amp;":"&amp;INDIRECT(ADDRESS(23,7))</f>
        <v>6:8</v>
      </c>
      <c r="H4" s="3" t="str">
        <f ca="1">INDIRECT(ADDRESS(26,7))&amp;":"&amp;INDIRECT(ADDRESS(26,6))</f>
        <v>11:7</v>
      </c>
      <c r="I4" s="3" t="str">
        <f ca="1">INDIRECT(ADDRESS(30,6))&amp;":"&amp;INDIRECT(ADDRESS(30,7))</f>
        <v>5:6</v>
      </c>
      <c r="J4" s="18" t="str">
        <f ca="1">INDIRECT(ADDRESS(35,7))&amp;":"&amp;INDIRECT(ADDRESS(35,6))</f>
        <v>13:7</v>
      </c>
      <c r="K4" s="77">
        <f ca="1">IF(COUNT(F5:J5)=0,"",COUNTIF(F5:J5,"&gt;0")+0.5*COUNTIF(F5:J5,0))</f>
        <v>2</v>
      </c>
      <c r="L4" s="21"/>
      <c r="M4" s="78"/>
    </row>
    <row r="5" spans="2:25" ht="24" customHeight="1">
      <c r="B5" s="60"/>
      <c r="C5" s="61"/>
      <c r="D5" s="62"/>
      <c r="E5" s="63"/>
      <c r="F5" s="11" t="s">
        <v>7</v>
      </c>
      <c r="G5" s="14">
        <f ca="1">IF(LEN(INDIRECT(ADDRESS(ROW()-1, COLUMN())))=1,"",INDIRECT(ADDRESS(23,6))-INDIRECT(ADDRESS(23,7)))</f>
        <v>-2</v>
      </c>
      <c r="H5" s="14">
        <f ca="1">IF(LEN(INDIRECT(ADDRESS(ROW()-1, COLUMN())))=1,"",INDIRECT(ADDRESS(26,7))-INDIRECT(ADDRESS(26,6)))</f>
        <v>4</v>
      </c>
      <c r="I5" s="14">
        <f ca="1">IF(LEN(INDIRECT(ADDRESS(ROW()-1, COLUMN())))=1,"",INDIRECT(ADDRESS(30,6))-INDIRECT(ADDRESS(30,7)))</f>
        <v>-1</v>
      </c>
      <c r="J5" s="15">
        <f ca="1">IF(LEN(INDIRECT(ADDRESS(ROW()-1, COLUMN())))=1,"",INDIRECT(ADDRESS(35,7))-INDIRECT(ADDRESS(35,6)))</f>
        <v>6</v>
      </c>
      <c r="K5" s="64"/>
      <c r="L5" s="14">
        <f ca="1">IF(COUNT(F5:J5)=0,"",SUM(F5:J5))</f>
        <v>7</v>
      </c>
      <c r="M5" s="57"/>
    </row>
    <row r="6" spans="2:25" ht="24" customHeight="1">
      <c r="B6" s="59">
        <v>2</v>
      </c>
      <c r="C6" s="61" t="s">
        <v>15</v>
      </c>
      <c r="D6" s="62"/>
      <c r="E6" s="63"/>
      <c r="F6" s="9" t="str">
        <f ca="1">INDIRECT(ADDRESS(23,7))&amp;":"&amp;INDIRECT(ADDRESS(23,6))</f>
        <v>8:6</v>
      </c>
      <c r="G6" s="5" t="s">
        <v>7</v>
      </c>
      <c r="H6" s="4" t="str">
        <f ca="1">INDIRECT(ADDRESS(31,6))&amp;":"&amp;INDIRECT(ADDRESS(31,7))</f>
        <v>2:13</v>
      </c>
      <c r="I6" s="4" t="str">
        <f ca="1">INDIRECT(ADDRESS(34,7))&amp;":"&amp;INDIRECT(ADDRESS(34,6))</f>
        <v>6:7</v>
      </c>
      <c r="J6" s="8" t="str">
        <f ca="1">INDIRECT(ADDRESS(18,6))&amp;":"&amp;INDIRECT(ADDRESS(18,7))</f>
        <v>13:0</v>
      </c>
      <c r="K6" s="64">
        <f ca="1">IF(COUNT(F7:J7)=0,"",COUNTIF(F7:J7,"&gt;0")+0.5*COUNTIF(F7:J7,0))</f>
        <v>2</v>
      </c>
      <c r="L6" s="14"/>
      <c r="M6" s="57"/>
    </row>
    <row r="7" spans="2:25" ht="24" customHeight="1">
      <c r="B7" s="60"/>
      <c r="C7" s="61"/>
      <c r="D7" s="62"/>
      <c r="E7" s="63"/>
      <c r="F7" s="20">
        <f ca="1">IF(LEN(INDIRECT(ADDRESS(ROW()-1, COLUMN())))=1,"",INDIRECT(ADDRESS(23,7))-INDIRECT(ADDRESS(23,6)))</f>
        <v>2</v>
      </c>
      <c r="G7" s="12" t="s">
        <v>7</v>
      </c>
      <c r="H7" s="14">
        <f ca="1">IF(LEN(INDIRECT(ADDRESS(ROW()-1, COLUMN())))=1,"",INDIRECT(ADDRESS(31,6))-INDIRECT(ADDRESS(31,7)))</f>
        <v>-11</v>
      </c>
      <c r="I7" s="14">
        <f ca="1">IF(LEN(INDIRECT(ADDRESS(ROW()-1, COLUMN())))=1,"",INDIRECT(ADDRESS(34,7))-INDIRECT(ADDRESS(34,6)))</f>
        <v>-1</v>
      </c>
      <c r="J7" s="15">
        <f ca="1">IF(LEN(INDIRECT(ADDRESS(ROW()-1, COLUMN())))=1,"",INDIRECT(ADDRESS(18,6))-INDIRECT(ADDRESS(18,7)))</f>
        <v>13</v>
      </c>
      <c r="K7" s="64"/>
      <c r="L7" s="14">
        <f ca="1">IF(COUNT(F7:J7)=0,"",SUM(F7:J7))</f>
        <v>3</v>
      </c>
      <c r="M7" s="57"/>
    </row>
    <row r="8" spans="2:25" ht="24" customHeight="1">
      <c r="B8" s="59">
        <v>3</v>
      </c>
      <c r="C8" s="61" t="s">
        <v>21</v>
      </c>
      <c r="D8" s="62"/>
      <c r="E8" s="63"/>
      <c r="F8" s="9" t="str">
        <f ca="1">INDIRECT(ADDRESS(26,6))&amp;":"&amp;INDIRECT(ADDRESS(26,7))</f>
        <v>7:11</v>
      </c>
      <c r="G8" s="4" t="str">
        <f ca="1">INDIRECT(ADDRESS(31,7))&amp;":"&amp;INDIRECT(ADDRESS(31,6))</f>
        <v>13:2</v>
      </c>
      <c r="H8" s="5" t="s">
        <v>7</v>
      </c>
      <c r="I8" s="4" t="str">
        <f ca="1">INDIRECT(ADDRESS(19,6))&amp;":"&amp;INDIRECT(ADDRESS(19,7))</f>
        <v>11:4</v>
      </c>
      <c r="J8" s="8" t="str">
        <f ca="1">INDIRECT(ADDRESS(22,7))&amp;":"&amp;INDIRECT(ADDRESS(22,6))</f>
        <v>13:8</v>
      </c>
      <c r="K8" s="64">
        <f ca="1">IF(COUNT(F9:J9)=0,"",COUNTIF(F9:J9,"&gt;0")+0.5*COUNTIF(F9:J9,0))</f>
        <v>3</v>
      </c>
      <c r="L8" s="14"/>
      <c r="M8" s="57"/>
    </row>
    <row r="9" spans="2:25" ht="24" customHeight="1">
      <c r="B9" s="60"/>
      <c r="C9" s="61"/>
      <c r="D9" s="62"/>
      <c r="E9" s="63"/>
      <c r="F9" s="20">
        <f ca="1">IF(LEN(INDIRECT(ADDRESS(ROW()-1, COLUMN())))=1,"",INDIRECT(ADDRESS(26,6))-INDIRECT(ADDRESS(26,7)))</f>
        <v>-4</v>
      </c>
      <c r="G9" s="14">
        <f ca="1">IF(LEN(INDIRECT(ADDRESS(ROW()-1, COLUMN())))=1,"",INDIRECT(ADDRESS(31,7))-INDIRECT(ADDRESS(31,6)))</f>
        <v>11</v>
      </c>
      <c r="H9" s="12" t="s">
        <v>7</v>
      </c>
      <c r="I9" s="14">
        <f ca="1">IF(LEN(INDIRECT(ADDRESS(ROW()-1, COLUMN())))=1,"",INDIRECT(ADDRESS(19,6))-INDIRECT(ADDRESS(19,7)))</f>
        <v>7</v>
      </c>
      <c r="J9" s="15">
        <f ca="1">IF(LEN(INDIRECT(ADDRESS(ROW()-1, COLUMN())))=1,"",INDIRECT(ADDRESS(22,7))-INDIRECT(ADDRESS(22,6)))</f>
        <v>5</v>
      </c>
      <c r="K9" s="64"/>
      <c r="L9" s="14">
        <f ca="1">IF(COUNT(F9:J9)=0,"",SUM(F9:J9))</f>
        <v>19</v>
      </c>
      <c r="M9" s="57"/>
    </row>
    <row r="10" spans="2:25" ht="24" customHeight="1">
      <c r="B10" s="59">
        <v>4</v>
      </c>
      <c r="C10" s="61" t="s">
        <v>34</v>
      </c>
      <c r="D10" s="62"/>
      <c r="E10" s="63"/>
      <c r="F10" s="9" t="str">
        <f ca="1">INDIRECT(ADDRESS(30,7))&amp;":"&amp;INDIRECT(ADDRESS(30,6))</f>
        <v>6:5</v>
      </c>
      <c r="G10" s="4" t="str">
        <f ca="1">INDIRECT(ADDRESS(34,6))&amp;":"&amp;INDIRECT(ADDRESS(34,7))</f>
        <v>7:6</v>
      </c>
      <c r="H10" s="4" t="str">
        <f ca="1">INDIRECT(ADDRESS(19,7))&amp;":"&amp;INDIRECT(ADDRESS(19,6))</f>
        <v>4:11</v>
      </c>
      <c r="I10" s="5" t="s">
        <v>7</v>
      </c>
      <c r="J10" s="8" t="str">
        <f ca="1">INDIRECT(ADDRESS(27,6))&amp;":"&amp;INDIRECT(ADDRESS(27,7))</f>
        <v>9:4</v>
      </c>
      <c r="K10" s="64">
        <f ca="1">IF(COUNT(F11:J11)=0,"",COUNTIF(F11:J11,"&gt;0")+0.5*COUNTIF(F11:J11,0))</f>
        <v>3</v>
      </c>
      <c r="L10" s="14"/>
      <c r="M10" s="57"/>
    </row>
    <row r="11" spans="2:25" ht="24" customHeight="1">
      <c r="B11" s="60"/>
      <c r="C11" s="61"/>
      <c r="D11" s="62"/>
      <c r="E11" s="63"/>
      <c r="F11" s="20">
        <f ca="1">IF(LEN(INDIRECT(ADDRESS(ROW()-1, COLUMN())))=1,"",INDIRECT(ADDRESS(30,7))-INDIRECT(ADDRESS(30,6)))</f>
        <v>1</v>
      </c>
      <c r="G11" s="14">
        <f ca="1">IF(LEN(INDIRECT(ADDRESS(ROW()-1, COLUMN())))=1,"",INDIRECT(ADDRESS(34,6))-INDIRECT(ADDRESS(34,7)))</f>
        <v>1</v>
      </c>
      <c r="H11" s="14">
        <f ca="1">IF(LEN(INDIRECT(ADDRESS(ROW()-1, COLUMN())))=1,"",INDIRECT(ADDRESS(19,7))-INDIRECT(ADDRESS(19,6)))</f>
        <v>-7</v>
      </c>
      <c r="I11" s="12" t="s">
        <v>7</v>
      </c>
      <c r="J11" s="15">
        <f ca="1">IF(LEN(INDIRECT(ADDRESS(ROW()-1, COLUMN())))=1,"",INDIRECT(ADDRESS(27,6))-INDIRECT(ADDRESS(27,7)))</f>
        <v>5</v>
      </c>
      <c r="K11" s="64"/>
      <c r="L11" s="14">
        <f ca="1">IF(COUNT(F11:J11)=0,"",SUM(F11:J11))</f>
        <v>0</v>
      </c>
      <c r="M11" s="57"/>
    </row>
    <row r="12" spans="2:25" ht="24" customHeight="1">
      <c r="B12" s="59">
        <v>5</v>
      </c>
      <c r="C12" s="61" t="s">
        <v>35</v>
      </c>
      <c r="D12" s="62"/>
      <c r="E12" s="63"/>
      <c r="F12" s="9" t="str">
        <f ca="1">INDIRECT(ADDRESS(35,6))&amp;":"&amp;INDIRECT(ADDRESS(35,7))</f>
        <v>7:13</v>
      </c>
      <c r="G12" s="4" t="str">
        <f ca="1">INDIRECT(ADDRESS(18,7))&amp;":"&amp;INDIRECT(ADDRESS(18,6))</f>
        <v>0:13</v>
      </c>
      <c r="H12" s="4" t="str">
        <f ca="1">INDIRECT(ADDRESS(22,6))&amp;":"&amp;INDIRECT(ADDRESS(22,7))</f>
        <v>8:13</v>
      </c>
      <c r="I12" s="4" t="str">
        <f ca="1">INDIRECT(ADDRESS(27,7))&amp;":"&amp;INDIRECT(ADDRESS(27,6))</f>
        <v>4:9</v>
      </c>
      <c r="J12" s="10" t="s">
        <v>7</v>
      </c>
      <c r="K12" s="64">
        <f ca="1">IF(COUNT(F13:J13)=0,"",COUNTIF(F13:J13,"&gt;0")+0.5*COUNTIF(F13:J13,0))</f>
        <v>0</v>
      </c>
      <c r="L12" s="14"/>
      <c r="M12" s="57"/>
    </row>
    <row r="13" spans="2:25" ht="24" customHeight="1" thickBot="1">
      <c r="B13" s="65"/>
      <c r="C13" s="66"/>
      <c r="D13" s="67"/>
      <c r="E13" s="68"/>
      <c r="F13" s="17">
        <f ca="1">IF(LEN(INDIRECT(ADDRESS(ROW()-1, COLUMN())))=1,"",INDIRECT(ADDRESS(35,6))-INDIRECT(ADDRESS(35,7)))</f>
        <v>-6</v>
      </c>
      <c r="G13" s="16">
        <f ca="1">IF(LEN(INDIRECT(ADDRESS(ROW()-1, COLUMN())))=1,"",INDIRECT(ADDRESS(18,7))-INDIRECT(ADDRESS(18,6)))</f>
        <v>-13</v>
      </c>
      <c r="H13" s="16">
        <f ca="1">IF(LEN(INDIRECT(ADDRESS(ROW()-1, COLUMN())))=1,"",INDIRECT(ADDRESS(22,6))-INDIRECT(ADDRESS(22,7)))</f>
        <v>-5</v>
      </c>
      <c r="I13" s="16">
        <f ca="1">IF(LEN(INDIRECT(ADDRESS(ROW()-1, COLUMN())))=1,"",INDIRECT(ADDRESS(27,7))-INDIRECT(ADDRESS(27,6)))</f>
        <v>-5</v>
      </c>
      <c r="J13" s="13" t="s">
        <v>7</v>
      </c>
      <c r="K13" s="69"/>
      <c r="L13" s="16">
        <f ca="1">IF(COUNT(F13:J13)=0,"",SUM(F13:J13))</f>
        <v>-29</v>
      </c>
      <c r="M13" s="58"/>
    </row>
    <row r="14" spans="2:25">
      <c r="M14"/>
    </row>
    <row r="15" spans="2:25">
      <c r="M15"/>
    </row>
    <row r="16" spans="2:25">
      <c r="M16"/>
    </row>
    <row r="17" spans="1:13" s="37" customFormat="1" ht="30" customHeight="1" thickBot="1">
      <c r="A17" s="36"/>
      <c r="B17" s="56" t="s">
        <v>4</v>
      </c>
      <c r="C17" s="56"/>
      <c r="D17" s="56"/>
      <c r="E17" s="56"/>
      <c r="F17" s="56"/>
      <c r="G17" s="56"/>
      <c r="H17" s="56"/>
      <c r="I17" s="56"/>
      <c r="J17" s="56"/>
      <c r="K17" s="56"/>
      <c r="M17" s="43"/>
    </row>
    <row r="18" spans="1:13" s="37" customFormat="1" ht="30" customHeight="1" thickBot="1">
      <c r="A18" s="36"/>
      <c r="B18" s="41">
        <v>2</v>
      </c>
      <c r="C18" s="53" t="str">
        <f ca="1">IF(ISBLANK(INDIRECT(ADDRESS(B18*2+2,3))),"",INDIRECT(ADDRESS(B18*2+2,3)))</f>
        <v>Мельки-палки</v>
      </c>
      <c r="D18" s="53"/>
      <c r="E18" s="54"/>
      <c r="F18" s="38">
        <v>13</v>
      </c>
      <c r="G18" s="39">
        <v>0</v>
      </c>
      <c r="H18" s="55" t="str">
        <f ca="1">IF(ISBLANK(INDIRECT(ADDRESS(K18*2+2,3))),"",INDIRECT(ADDRESS(K18*2+2,3)))</f>
        <v>Шо, опять</v>
      </c>
      <c r="I18" s="53"/>
      <c r="J18" s="53"/>
      <c r="K18" s="41">
        <v>5</v>
      </c>
      <c r="L18" s="40" t="s">
        <v>11</v>
      </c>
      <c r="M18" s="35">
        <v>1</v>
      </c>
    </row>
    <row r="19" spans="1:13" s="37" customFormat="1" ht="30" customHeight="1" thickBot="1">
      <c r="A19" s="36"/>
      <c r="B19" s="41">
        <v>3</v>
      </c>
      <c r="C19" s="53" t="str">
        <f ca="1">IF(ISBLANK(INDIRECT(ADDRESS(B19*2+2,3))),"",INDIRECT(ADDRESS(B19*2+2,3)))</f>
        <v>БАКалавры</v>
      </c>
      <c r="D19" s="53"/>
      <c r="E19" s="54"/>
      <c r="F19" s="38">
        <v>11</v>
      </c>
      <c r="G19" s="39">
        <v>4</v>
      </c>
      <c r="H19" s="55" t="str">
        <f ca="1">IF(ISBLANK(INDIRECT(ADDRESS(K19*2+2,3))),"",INDIRECT(ADDRESS(K19*2+2,3)))</f>
        <v>Восток-дело тонкое</v>
      </c>
      <c r="I19" s="53"/>
      <c r="J19" s="53"/>
      <c r="K19" s="41">
        <v>4</v>
      </c>
      <c r="L19" s="40" t="s">
        <v>11</v>
      </c>
      <c r="M19" s="35">
        <v>2</v>
      </c>
    </row>
    <row r="20" spans="1:13" s="37" customFormat="1" ht="30" customHeight="1">
      <c r="A20" s="36"/>
      <c r="M20" s="42"/>
    </row>
    <row r="21" spans="1:13" s="37" customFormat="1" ht="30" customHeight="1" thickBot="1">
      <c r="A21" s="36"/>
      <c r="B21" s="56" t="s">
        <v>5</v>
      </c>
      <c r="C21" s="56"/>
      <c r="D21" s="56"/>
      <c r="E21" s="56"/>
      <c r="F21" s="56"/>
      <c r="G21" s="56"/>
      <c r="H21" s="56"/>
      <c r="I21" s="56"/>
      <c r="J21" s="56"/>
      <c r="K21" s="56"/>
      <c r="M21" s="42"/>
    </row>
    <row r="22" spans="1:13" s="37" customFormat="1" ht="30" customHeight="1" thickBot="1">
      <c r="A22" s="36"/>
      <c r="B22" s="41">
        <v>5</v>
      </c>
      <c r="C22" s="53" t="str">
        <f ca="1">IF(ISBLANK(INDIRECT(ADDRESS(B22*2+2,3))),"",INDIRECT(ADDRESS(B22*2+2,3)))</f>
        <v>Шо, опять</v>
      </c>
      <c r="D22" s="53"/>
      <c r="E22" s="54"/>
      <c r="F22" s="38">
        <v>8</v>
      </c>
      <c r="G22" s="39">
        <v>13</v>
      </c>
      <c r="H22" s="55" t="str">
        <f ca="1">IF(ISBLANK(INDIRECT(ADDRESS(K22*2+2,3))),"",INDIRECT(ADDRESS(K22*2+2,3)))</f>
        <v>БАКалавры</v>
      </c>
      <c r="I22" s="53"/>
      <c r="J22" s="53"/>
      <c r="K22" s="41">
        <v>3</v>
      </c>
      <c r="L22" s="40" t="s">
        <v>11</v>
      </c>
      <c r="M22" s="35">
        <v>3</v>
      </c>
    </row>
    <row r="23" spans="1:13" s="37" customFormat="1" ht="30" customHeight="1" thickBot="1">
      <c r="A23" s="36"/>
      <c r="B23" s="41">
        <v>1</v>
      </c>
      <c r="C23" s="53" t="str">
        <f ca="1">IF(ISBLANK(INDIRECT(ADDRESS(B23*2+2,3))),"",INDIRECT(ADDRESS(B23*2+2,3)))</f>
        <v>Бора</v>
      </c>
      <c r="D23" s="53"/>
      <c r="E23" s="54"/>
      <c r="F23" s="38">
        <v>6</v>
      </c>
      <c r="G23" s="39">
        <v>8</v>
      </c>
      <c r="H23" s="55" t="str">
        <f ca="1">IF(ISBLANK(INDIRECT(ADDRESS(K23*2+2,3))),"",INDIRECT(ADDRESS(K23*2+2,3)))</f>
        <v>Мельки-палки</v>
      </c>
      <c r="I23" s="53"/>
      <c r="J23" s="53"/>
      <c r="K23" s="41">
        <v>2</v>
      </c>
      <c r="L23" s="40" t="s">
        <v>11</v>
      </c>
      <c r="M23" s="35">
        <v>4</v>
      </c>
    </row>
    <row r="24" spans="1:13" s="37" customFormat="1" ht="30" customHeight="1">
      <c r="A24" s="36"/>
      <c r="M24" s="42"/>
    </row>
    <row r="25" spans="1:13" s="37" customFormat="1" ht="30" customHeight="1" thickBot="1">
      <c r="A25" s="36"/>
      <c r="B25" s="56" t="s">
        <v>6</v>
      </c>
      <c r="C25" s="56"/>
      <c r="D25" s="56"/>
      <c r="E25" s="56"/>
      <c r="F25" s="56"/>
      <c r="G25" s="56"/>
      <c r="H25" s="56"/>
      <c r="I25" s="56"/>
      <c r="J25" s="56"/>
      <c r="K25" s="56"/>
      <c r="M25" s="42"/>
    </row>
    <row r="26" spans="1:13" s="37" customFormat="1" ht="30" customHeight="1" thickBot="1">
      <c r="A26" s="36"/>
      <c r="B26" s="41">
        <v>3</v>
      </c>
      <c r="C26" s="53" t="str">
        <f ca="1">IF(ISBLANK(INDIRECT(ADDRESS(B26*2+2,3))),"",INDIRECT(ADDRESS(B26*2+2,3)))</f>
        <v>БАКалавры</v>
      </c>
      <c r="D26" s="53"/>
      <c r="E26" s="54"/>
      <c r="F26" s="38">
        <v>7</v>
      </c>
      <c r="G26" s="39">
        <v>11</v>
      </c>
      <c r="H26" s="55" t="str">
        <f ca="1">IF(ISBLANK(INDIRECT(ADDRESS(K26*2+2,3))),"",INDIRECT(ADDRESS(K26*2+2,3)))</f>
        <v>Бора</v>
      </c>
      <c r="I26" s="53"/>
      <c r="J26" s="53"/>
      <c r="K26" s="41">
        <v>1</v>
      </c>
      <c r="L26" s="40" t="s">
        <v>11</v>
      </c>
      <c r="M26" s="35">
        <v>5</v>
      </c>
    </row>
    <row r="27" spans="1:13" s="37" customFormat="1" ht="30" customHeight="1" thickBot="1">
      <c r="A27" s="36"/>
      <c r="B27" s="41">
        <v>4</v>
      </c>
      <c r="C27" s="53" t="str">
        <f ca="1">IF(ISBLANK(INDIRECT(ADDRESS(B27*2+2,3))),"",INDIRECT(ADDRESS(B27*2+2,3)))</f>
        <v>Восток-дело тонкое</v>
      </c>
      <c r="D27" s="53"/>
      <c r="E27" s="54"/>
      <c r="F27" s="38">
        <v>9</v>
      </c>
      <c r="G27" s="39">
        <v>4</v>
      </c>
      <c r="H27" s="55" t="str">
        <f ca="1">IF(ISBLANK(INDIRECT(ADDRESS(K27*2+2,3))),"",INDIRECT(ADDRESS(K27*2+2,3)))</f>
        <v>Шо, опять</v>
      </c>
      <c r="I27" s="53"/>
      <c r="J27" s="53"/>
      <c r="K27" s="41">
        <v>5</v>
      </c>
      <c r="L27" s="40" t="s">
        <v>11</v>
      </c>
      <c r="M27" s="35">
        <v>6</v>
      </c>
    </row>
    <row r="28" spans="1:13" s="37" customFormat="1" ht="30" customHeight="1">
      <c r="A28" s="36"/>
      <c r="M28" s="42"/>
    </row>
    <row r="29" spans="1:13" s="37" customFormat="1" ht="30" customHeight="1" thickBot="1">
      <c r="A29" s="36"/>
      <c r="B29" s="56" t="s">
        <v>8</v>
      </c>
      <c r="C29" s="56"/>
      <c r="D29" s="56"/>
      <c r="E29" s="56"/>
      <c r="F29" s="56"/>
      <c r="G29" s="56"/>
      <c r="H29" s="56"/>
      <c r="I29" s="56"/>
      <c r="J29" s="56"/>
      <c r="K29" s="56"/>
      <c r="M29" s="42"/>
    </row>
    <row r="30" spans="1:13" s="37" customFormat="1" ht="30" customHeight="1" thickBot="1">
      <c r="A30" s="36"/>
      <c r="B30" s="41">
        <v>1</v>
      </c>
      <c r="C30" s="53" t="str">
        <f ca="1">IF(ISBLANK(INDIRECT(ADDRESS(B30*2+2,3))),"",INDIRECT(ADDRESS(B30*2+2,3)))</f>
        <v>Бора</v>
      </c>
      <c r="D30" s="53"/>
      <c r="E30" s="54"/>
      <c r="F30" s="38">
        <v>5</v>
      </c>
      <c r="G30" s="39">
        <v>6</v>
      </c>
      <c r="H30" s="55" t="str">
        <f ca="1">IF(ISBLANK(INDIRECT(ADDRESS(K30*2+2,3))),"",INDIRECT(ADDRESS(K30*2+2,3)))</f>
        <v>Восток-дело тонкое</v>
      </c>
      <c r="I30" s="53"/>
      <c r="J30" s="53"/>
      <c r="K30" s="41">
        <v>4</v>
      </c>
      <c r="L30" s="40" t="s">
        <v>11</v>
      </c>
      <c r="M30" s="35">
        <v>7</v>
      </c>
    </row>
    <row r="31" spans="1:13" s="37" customFormat="1" ht="30" customHeight="1" thickBot="1">
      <c r="A31" s="36"/>
      <c r="B31" s="41">
        <v>2</v>
      </c>
      <c r="C31" s="53" t="str">
        <f ca="1">IF(ISBLANK(INDIRECT(ADDRESS(B31*2+2,3))),"",INDIRECT(ADDRESS(B31*2+2,3)))</f>
        <v>Мельки-палки</v>
      </c>
      <c r="D31" s="53"/>
      <c r="E31" s="54"/>
      <c r="F31" s="38">
        <v>2</v>
      </c>
      <c r="G31" s="39">
        <v>13</v>
      </c>
      <c r="H31" s="55" t="str">
        <f ca="1">IF(ISBLANK(INDIRECT(ADDRESS(K31*2+2,3))),"",INDIRECT(ADDRESS(K31*2+2,3)))</f>
        <v>БАКалавры</v>
      </c>
      <c r="I31" s="53"/>
      <c r="J31" s="53"/>
      <c r="K31" s="41">
        <v>3</v>
      </c>
      <c r="L31" s="40" t="s">
        <v>11</v>
      </c>
      <c r="M31" s="35">
        <v>8</v>
      </c>
    </row>
    <row r="32" spans="1:13" s="37" customFormat="1" ht="30" customHeight="1">
      <c r="A32" s="36"/>
      <c r="M32" s="42"/>
    </row>
    <row r="33" spans="1:13" s="37" customFormat="1" ht="30" customHeight="1" thickBot="1">
      <c r="A33" s="36"/>
      <c r="B33" s="56" t="s">
        <v>9</v>
      </c>
      <c r="C33" s="56"/>
      <c r="D33" s="56"/>
      <c r="E33" s="56"/>
      <c r="F33" s="56"/>
      <c r="G33" s="56"/>
      <c r="H33" s="56"/>
      <c r="I33" s="56"/>
      <c r="J33" s="56"/>
      <c r="K33" s="56"/>
      <c r="M33" s="42"/>
    </row>
    <row r="34" spans="1:13" s="37" customFormat="1" ht="30" customHeight="1" thickBot="1">
      <c r="A34" s="36"/>
      <c r="B34" s="41">
        <v>4</v>
      </c>
      <c r="C34" s="53" t="str">
        <f ca="1">IF(ISBLANK(INDIRECT(ADDRESS(B34*2+2,3))),"",INDIRECT(ADDRESS(B34*2+2,3)))</f>
        <v>Восток-дело тонкое</v>
      </c>
      <c r="D34" s="53"/>
      <c r="E34" s="54"/>
      <c r="F34" s="38">
        <v>7</v>
      </c>
      <c r="G34" s="39">
        <v>6</v>
      </c>
      <c r="H34" s="55" t="str">
        <f ca="1">IF(ISBLANK(INDIRECT(ADDRESS(K34*2+2,3))),"",INDIRECT(ADDRESS(K34*2+2,3)))</f>
        <v>Мельки-палки</v>
      </c>
      <c r="I34" s="53"/>
      <c r="J34" s="53"/>
      <c r="K34" s="41">
        <v>2</v>
      </c>
      <c r="L34" s="40" t="s">
        <v>11</v>
      </c>
      <c r="M34" s="35">
        <v>9</v>
      </c>
    </row>
    <row r="35" spans="1:13" s="37" customFormat="1" ht="30" customHeight="1" thickBot="1">
      <c r="A35" s="36"/>
      <c r="B35" s="41">
        <v>5</v>
      </c>
      <c r="C35" s="53" t="str">
        <f ca="1">IF(ISBLANK(INDIRECT(ADDRESS(B35*2+2,3))),"",INDIRECT(ADDRESS(B35*2+2,3)))</f>
        <v>Шо, опять</v>
      </c>
      <c r="D35" s="53"/>
      <c r="E35" s="54"/>
      <c r="F35" s="38">
        <v>7</v>
      </c>
      <c r="G35" s="39">
        <v>13</v>
      </c>
      <c r="H35" s="55" t="str">
        <f ca="1">IF(ISBLANK(INDIRECT(ADDRESS(K35*2+2,3))),"",INDIRECT(ADDRESS(K35*2+2,3)))</f>
        <v>Бора</v>
      </c>
      <c r="I35" s="53"/>
      <c r="J35" s="53"/>
      <c r="K35" s="41">
        <v>1</v>
      </c>
      <c r="L35" s="40" t="s">
        <v>11</v>
      </c>
      <c r="M35" s="35">
        <v>10</v>
      </c>
    </row>
    <row r="38" spans="1:13">
      <c r="B38" t="s">
        <v>38</v>
      </c>
      <c r="D38" t="s">
        <v>39</v>
      </c>
      <c r="F38" t="s">
        <v>40</v>
      </c>
      <c r="M38"/>
    </row>
    <row r="39" spans="1:13">
      <c r="M39"/>
    </row>
    <row r="40" spans="1:13">
      <c r="B40" t="s">
        <v>41</v>
      </c>
      <c r="D40" t="s">
        <v>39</v>
      </c>
      <c r="F40" t="s">
        <v>42</v>
      </c>
      <c r="M40"/>
    </row>
  </sheetData>
  <sheetCalcPr fullCalcOnLoad="1"/>
  <mergeCells count="47">
    <mergeCell ref="B1:Y1"/>
    <mergeCell ref="C3:E3"/>
    <mergeCell ref="B4:B5"/>
    <mergeCell ref="C4:E5"/>
    <mergeCell ref="K4:K5"/>
    <mergeCell ref="M4:M5"/>
    <mergeCell ref="B6:B7"/>
    <mergeCell ref="C6:E7"/>
    <mergeCell ref="K6:K7"/>
    <mergeCell ref="M8:M9"/>
    <mergeCell ref="B10:B11"/>
    <mergeCell ref="C10:E11"/>
    <mergeCell ref="K10:K11"/>
    <mergeCell ref="M10:M11"/>
    <mergeCell ref="M6:M7"/>
    <mergeCell ref="B8:B9"/>
    <mergeCell ref="C8:E9"/>
    <mergeCell ref="K8:K9"/>
    <mergeCell ref="B12:B13"/>
    <mergeCell ref="C12:E13"/>
    <mergeCell ref="K12:K13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M12:M13"/>
    <mergeCell ref="B17:K17"/>
    <mergeCell ref="H18:J18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honeticPr fontId="8" type="noConversion"/>
  <printOptions horizontalCentered="1"/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workbookViewId="0">
      <selection activeCell="B1" sqref="B1:Y1"/>
    </sheetView>
  </sheetViews>
  <sheetFormatPr defaultRowHeight="15"/>
  <cols>
    <col min="1" max="1" width="4" style="25" customWidth="1"/>
    <col min="2" max="12" width="10.28515625" customWidth="1"/>
    <col min="13" max="13" width="10.28515625" style="33" customWidth="1"/>
    <col min="14" max="15" width="10.28515625" customWidth="1"/>
  </cols>
  <sheetData>
    <row r="1" spans="2:25" ht="36" customHeight="1">
      <c r="B1" s="79" t="s">
        <v>44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2:25" ht="15.75" thickBot="1">
      <c r="M2"/>
    </row>
    <row r="3" spans="2:25" ht="30" customHeight="1" thickBot="1">
      <c r="B3" s="22"/>
      <c r="C3" s="70" t="s">
        <v>0</v>
      </c>
      <c r="D3" s="71"/>
      <c r="E3" s="72"/>
      <c r="F3" s="1">
        <v>1</v>
      </c>
      <c r="G3" s="1">
        <v>2</v>
      </c>
      <c r="H3" s="1">
        <v>3</v>
      </c>
      <c r="I3" s="2">
        <v>4</v>
      </c>
      <c r="J3" s="2">
        <v>5</v>
      </c>
      <c r="K3" s="22" t="s">
        <v>1</v>
      </c>
      <c r="L3" s="1" t="s">
        <v>3</v>
      </c>
      <c r="M3" s="19" t="s">
        <v>2</v>
      </c>
    </row>
    <row r="4" spans="2:25" ht="24" customHeight="1">
      <c r="B4" s="73">
        <v>1</v>
      </c>
      <c r="C4" s="74" t="s">
        <v>30</v>
      </c>
      <c r="D4" s="75"/>
      <c r="E4" s="76"/>
      <c r="F4" s="7" t="s">
        <v>7</v>
      </c>
      <c r="G4" s="3" t="str">
        <f ca="1">INDIRECT(ADDRESS(23,6))&amp;":"&amp;INDIRECT(ADDRESS(23,7))</f>
        <v>13:2</v>
      </c>
      <c r="H4" s="3" t="str">
        <f ca="1">INDIRECT(ADDRESS(26,7))&amp;":"&amp;INDIRECT(ADDRESS(26,6))</f>
        <v>7:8</v>
      </c>
      <c r="I4" s="3" t="str">
        <f ca="1">INDIRECT(ADDRESS(30,6))&amp;":"&amp;INDIRECT(ADDRESS(30,7))</f>
        <v>9:5</v>
      </c>
      <c r="J4" s="18" t="str">
        <f ca="1">INDIRECT(ADDRESS(35,7))&amp;":"&amp;INDIRECT(ADDRESS(35,6))</f>
        <v>6:3</v>
      </c>
      <c r="K4" s="77">
        <f ca="1">IF(COUNT(F5:J5)=0,"",COUNTIF(F5:J5,"&gt;0")+0.5*COUNTIF(F5:J5,0))</f>
        <v>3</v>
      </c>
      <c r="L4" s="21"/>
      <c r="M4" s="78"/>
    </row>
    <row r="5" spans="2:25" ht="24" customHeight="1">
      <c r="B5" s="60"/>
      <c r="C5" s="61"/>
      <c r="D5" s="62"/>
      <c r="E5" s="63"/>
      <c r="F5" s="11" t="s">
        <v>7</v>
      </c>
      <c r="G5" s="14">
        <f ca="1">IF(LEN(INDIRECT(ADDRESS(ROW()-1, COLUMN())))=1,"",INDIRECT(ADDRESS(23,6))-INDIRECT(ADDRESS(23,7)))</f>
        <v>11</v>
      </c>
      <c r="H5" s="14">
        <f ca="1">IF(LEN(INDIRECT(ADDRESS(ROW()-1, COLUMN())))=1,"",INDIRECT(ADDRESS(26,7))-INDIRECT(ADDRESS(26,6)))</f>
        <v>-1</v>
      </c>
      <c r="I5" s="14">
        <f ca="1">IF(LEN(INDIRECT(ADDRESS(ROW()-1, COLUMN())))=1,"",INDIRECT(ADDRESS(30,6))-INDIRECT(ADDRESS(30,7)))</f>
        <v>4</v>
      </c>
      <c r="J5" s="15">
        <f ca="1">IF(LEN(INDIRECT(ADDRESS(ROW()-1, COLUMN())))=1,"",INDIRECT(ADDRESS(35,7))-INDIRECT(ADDRESS(35,6)))</f>
        <v>3</v>
      </c>
      <c r="K5" s="64"/>
      <c r="L5" s="14">
        <f ca="1">IF(COUNT(F5:J5)=0,"",SUM(F5:J5))</f>
        <v>17</v>
      </c>
      <c r="M5" s="57"/>
    </row>
    <row r="6" spans="2:25" ht="24" customHeight="1">
      <c r="B6" s="59">
        <v>2</v>
      </c>
      <c r="C6" s="61" t="s">
        <v>28</v>
      </c>
      <c r="D6" s="62"/>
      <c r="E6" s="63"/>
      <c r="F6" s="9" t="str">
        <f ca="1">INDIRECT(ADDRESS(23,7))&amp;":"&amp;INDIRECT(ADDRESS(23,6))</f>
        <v>2:13</v>
      </c>
      <c r="G6" s="5" t="s">
        <v>7</v>
      </c>
      <c r="H6" s="4" t="str">
        <f ca="1">INDIRECT(ADDRESS(31,6))&amp;":"&amp;INDIRECT(ADDRESS(31,7))</f>
        <v>5:8</v>
      </c>
      <c r="I6" s="4" t="str">
        <f ca="1">INDIRECT(ADDRESS(34,7))&amp;":"&amp;INDIRECT(ADDRESS(34,6))</f>
        <v>5:8</v>
      </c>
      <c r="J6" s="8" t="str">
        <f ca="1">INDIRECT(ADDRESS(18,6))&amp;":"&amp;INDIRECT(ADDRESS(18,7))</f>
        <v>10:9</v>
      </c>
      <c r="K6" s="64">
        <f ca="1">IF(COUNT(F7:J7)=0,"",COUNTIF(F7:J7,"&gt;0")+0.5*COUNTIF(F7:J7,0))</f>
        <v>1</v>
      </c>
      <c r="L6" s="14"/>
      <c r="M6" s="57"/>
    </row>
    <row r="7" spans="2:25" ht="24" customHeight="1">
      <c r="B7" s="60"/>
      <c r="C7" s="61"/>
      <c r="D7" s="62"/>
      <c r="E7" s="63"/>
      <c r="F7" s="20">
        <f ca="1">IF(LEN(INDIRECT(ADDRESS(ROW()-1, COLUMN())))=1,"",INDIRECT(ADDRESS(23,7))-INDIRECT(ADDRESS(23,6)))</f>
        <v>-11</v>
      </c>
      <c r="G7" s="12" t="s">
        <v>7</v>
      </c>
      <c r="H7" s="14">
        <f ca="1">IF(LEN(INDIRECT(ADDRESS(ROW()-1, COLUMN())))=1,"",INDIRECT(ADDRESS(31,6))-INDIRECT(ADDRESS(31,7)))</f>
        <v>-3</v>
      </c>
      <c r="I7" s="14">
        <f ca="1">IF(LEN(INDIRECT(ADDRESS(ROW()-1, COLUMN())))=1,"",INDIRECT(ADDRESS(34,7))-INDIRECT(ADDRESS(34,6)))</f>
        <v>-3</v>
      </c>
      <c r="J7" s="15">
        <f ca="1">IF(LEN(INDIRECT(ADDRESS(ROW()-1, COLUMN())))=1,"",INDIRECT(ADDRESS(18,6))-INDIRECT(ADDRESS(18,7)))</f>
        <v>1</v>
      </c>
      <c r="K7" s="64"/>
      <c r="L7" s="14">
        <f ca="1">IF(COUNT(F7:J7)=0,"",SUM(F7:J7))</f>
        <v>-16</v>
      </c>
      <c r="M7" s="57"/>
    </row>
    <row r="8" spans="2:25" ht="24" customHeight="1">
      <c r="B8" s="59">
        <v>3</v>
      </c>
      <c r="C8" s="61" t="s">
        <v>37</v>
      </c>
      <c r="D8" s="62"/>
      <c r="E8" s="63"/>
      <c r="F8" s="9" t="str">
        <f ca="1">INDIRECT(ADDRESS(26,6))&amp;":"&amp;INDIRECT(ADDRESS(26,7))</f>
        <v>8:7</v>
      </c>
      <c r="G8" s="4" t="str">
        <f ca="1">INDIRECT(ADDRESS(31,7))&amp;":"&amp;INDIRECT(ADDRESS(31,6))</f>
        <v>8:5</v>
      </c>
      <c r="H8" s="5" t="s">
        <v>7</v>
      </c>
      <c r="I8" s="4" t="str">
        <f ca="1">INDIRECT(ADDRESS(19,6))&amp;":"&amp;INDIRECT(ADDRESS(19,7))</f>
        <v>13:6</v>
      </c>
      <c r="J8" s="8" t="str">
        <f ca="1">INDIRECT(ADDRESS(22,7))&amp;":"&amp;INDIRECT(ADDRESS(22,6))</f>
        <v>6:9</v>
      </c>
      <c r="K8" s="64">
        <f ca="1">IF(COUNT(F9:J9)=0,"",COUNTIF(F9:J9,"&gt;0")+0.5*COUNTIF(F9:J9,0))</f>
        <v>3</v>
      </c>
      <c r="L8" s="14"/>
      <c r="M8" s="57"/>
    </row>
    <row r="9" spans="2:25" ht="24" customHeight="1">
      <c r="B9" s="60"/>
      <c r="C9" s="61"/>
      <c r="D9" s="62"/>
      <c r="E9" s="63"/>
      <c r="F9" s="20">
        <f ca="1">IF(LEN(INDIRECT(ADDRESS(ROW()-1, COLUMN())))=1,"",INDIRECT(ADDRESS(26,6))-INDIRECT(ADDRESS(26,7)))</f>
        <v>1</v>
      </c>
      <c r="G9" s="14">
        <f ca="1">IF(LEN(INDIRECT(ADDRESS(ROW()-1, COLUMN())))=1,"",INDIRECT(ADDRESS(31,7))-INDIRECT(ADDRESS(31,6)))</f>
        <v>3</v>
      </c>
      <c r="H9" s="12" t="s">
        <v>7</v>
      </c>
      <c r="I9" s="14">
        <f ca="1">IF(LEN(INDIRECT(ADDRESS(ROW()-1, COLUMN())))=1,"",INDIRECT(ADDRESS(19,6))-INDIRECT(ADDRESS(19,7)))</f>
        <v>7</v>
      </c>
      <c r="J9" s="15">
        <f ca="1">IF(LEN(INDIRECT(ADDRESS(ROW()-1, COLUMN())))=1,"",INDIRECT(ADDRESS(22,7))-INDIRECT(ADDRESS(22,6)))</f>
        <v>-3</v>
      </c>
      <c r="K9" s="64"/>
      <c r="L9" s="14">
        <f ca="1">IF(COUNT(F9:J9)=0,"",SUM(F9:J9))</f>
        <v>8</v>
      </c>
      <c r="M9" s="57"/>
    </row>
    <row r="10" spans="2:25" ht="24" customHeight="1">
      <c r="B10" s="59">
        <v>4</v>
      </c>
      <c r="C10" s="61" t="s">
        <v>32</v>
      </c>
      <c r="D10" s="62"/>
      <c r="E10" s="63"/>
      <c r="F10" s="9" t="str">
        <f ca="1">INDIRECT(ADDRESS(30,7))&amp;":"&amp;INDIRECT(ADDRESS(30,6))</f>
        <v>5:9</v>
      </c>
      <c r="G10" s="4" t="str">
        <f ca="1">INDIRECT(ADDRESS(34,6))&amp;":"&amp;INDIRECT(ADDRESS(34,7))</f>
        <v>8:5</v>
      </c>
      <c r="H10" s="4" t="str">
        <f ca="1">INDIRECT(ADDRESS(19,7))&amp;":"&amp;INDIRECT(ADDRESS(19,6))</f>
        <v>6:13</v>
      </c>
      <c r="I10" s="5" t="s">
        <v>7</v>
      </c>
      <c r="J10" s="8" t="str">
        <f ca="1">INDIRECT(ADDRESS(27,6))&amp;":"&amp;INDIRECT(ADDRESS(27,7))</f>
        <v>7:8</v>
      </c>
      <c r="K10" s="64">
        <f ca="1">IF(COUNT(F11:J11)=0,"",COUNTIF(F11:J11,"&gt;0")+0.5*COUNTIF(F11:J11,0))</f>
        <v>1</v>
      </c>
      <c r="L10" s="14"/>
      <c r="M10" s="57"/>
    </row>
    <row r="11" spans="2:25" ht="24" customHeight="1">
      <c r="B11" s="60"/>
      <c r="C11" s="61"/>
      <c r="D11" s="62"/>
      <c r="E11" s="63"/>
      <c r="F11" s="20">
        <f ca="1">IF(LEN(INDIRECT(ADDRESS(ROW()-1, COLUMN())))=1,"",INDIRECT(ADDRESS(30,7))-INDIRECT(ADDRESS(30,6)))</f>
        <v>-4</v>
      </c>
      <c r="G11" s="14">
        <f ca="1">IF(LEN(INDIRECT(ADDRESS(ROW()-1, COLUMN())))=1,"",INDIRECT(ADDRESS(34,6))-INDIRECT(ADDRESS(34,7)))</f>
        <v>3</v>
      </c>
      <c r="H11" s="14">
        <f ca="1">IF(LEN(INDIRECT(ADDRESS(ROW()-1, COLUMN())))=1,"",INDIRECT(ADDRESS(19,7))-INDIRECT(ADDRESS(19,6)))</f>
        <v>-7</v>
      </c>
      <c r="I11" s="12" t="s">
        <v>7</v>
      </c>
      <c r="J11" s="15">
        <f ca="1">IF(LEN(INDIRECT(ADDRESS(ROW()-1, COLUMN())))=1,"",INDIRECT(ADDRESS(27,6))-INDIRECT(ADDRESS(27,7)))</f>
        <v>-1</v>
      </c>
      <c r="K11" s="64"/>
      <c r="L11" s="14">
        <f ca="1">IF(COUNT(F11:J11)=0,"",SUM(F11:J11))</f>
        <v>-9</v>
      </c>
      <c r="M11" s="57"/>
    </row>
    <row r="12" spans="2:25" ht="24" customHeight="1">
      <c r="B12" s="59">
        <v>5</v>
      </c>
      <c r="C12" s="61" t="s">
        <v>23</v>
      </c>
      <c r="D12" s="62"/>
      <c r="E12" s="63"/>
      <c r="F12" s="9" t="str">
        <f ca="1">INDIRECT(ADDRESS(35,6))&amp;":"&amp;INDIRECT(ADDRESS(35,7))</f>
        <v>3:6</v>
      </c>
      <c r="G12" s="4" t="str">
        <f ca="1">INDIRECT(ADDRESS(18,7))&amp;":"&amp;INDIRECT(ADDRESS(18,6))</f>
        <v>9:10</v>
      </c>
      <c r="H12" s="4" t="str">
        <f ca="1">INDIRECT(ADDRESS(22,6))&amp;":"&amp;INDIRECT(ADDRESS(22,7))</f>
        <v>9:6</v>
      </c>
      <c r="I12" s="4" t="str">
        <f ca="1">INDIRECT(ADDRESS(27,7))&amp;":"&amp;INDIRECT(ADDRESS(27,6))</f>
        <v>8:7</v>
      </c>
      <c r="J12" s="10" t="s">
        <v>7</v>
      </c>
      <c r="K12" s="64">
        <f ca="1">IF(COUNT(F13:J13)=0,"",COUNTIF(F13:J13,"&gt;0")+0.5*COUNTIF(F13:J13,0))</f>
        <v>2</v>
      </c>
      <c r="L12" s="14"/>
      <c r="M12" s="57"/>
    </row>
    <row r="13" spans="2:25" ht="24" customHeight="1" thickBot="1">
      <c r="B13" s="65"/>
      <c r="C13" s="66"/>
      <c r="D13" s="67"/>
      <c r="E13" s="68"/>
      <c r="F13" s="17">
        <f ca="1">IF(LEN(INDIRECT(ADDRESS(ROW()-1, COLUMN())))=1,"",INDIRECT(ADDRESS(35,6))-INDIRECT(ADDRESS(35,7)))</f>
        <v>-3</v>
      </c>
      <c r="G13" s="16">
        <f ca="1">IF(LEN(INDIRECT(ADDRESS(ROW()-1, COLUMN())))=1,"",INDIRECT(ADDRESS(18,7))-INDIRECT(ADDRESS(18,6)))</f>
        <v>-1</v>
      </c>
      <c r="H13" s="16">
        <f ca="1">IF(LEN(INDIRECT(ADDRESS(ROW()-1, COLUMN())))=1,"",INDIRECT(ADDRESS(22,6))-INDIRECT(ADDRESS(22,7)))</f>
        <v>3</v>
      </c>
      <c r="I13" s="16">
        <f ca="1">IF(LEN(INDIRECT(ADDRESS(ROW()-1, COLUMN())))=1,"",INDIRECT(ADDRESS(27,7))-INDIRECT(ADDRESS(27,6)))</f>
        <v>1</v>
      </c>
      <c r="J13" s="13" t="s">
        <v>7</v>
      </c>
      <c r="K13" s="69"/>
      <c r="L13" s="16">
        <f ca="1">IF(COUNT(F13:J13)=0,"",SUM(F13:J13))</f>
        <v>0</v>
      </c>
      <c r="M13" s="58"/>
    </row>
    <row r="14" spans="2:25">
      <c r="M14"/>
    </row>
    <row r="15" spans="2:25">
      <c r="M15"/>
    </row>
    <row r="16" spans="2:25">
      <c r="M16"/>
    </row>
    <row r="17" spans="1:13" s="37" customFormat="1" ht="30" customHeight="1" thickBot="1">
      <c r="A17" s="36"/>
      <c r="B17" s="56" t="s">
        <v>4</v>
      </c>
      <c r="C17" s="56"/>
      <c r="D17" s="56"/>
      <c r="E17" s="56"/>
      <c r="F17" s="56"/>
      <c r="G17" s="56"/>
      <c r="H17" s="56"/>
      <c r="I17" s="56"/>
      <c r="J17" s="56"/>
      <c r="K17" s="56"/>
      <c r="M17" s="43"/>
    </row>
    <row r="18" spans="1:13" s="37" customFormat="1" ht="30" customHeight="1" thickBot="1">
      <c r="A18" s="36"/>
      <c r="B18" s="41">
        <v>2</v>
      </c>
      <c r="C18" s="53" t="str">
        <f ca="1">IF(ISBLANK(INDIRECT(ADDRESS(B18*2+2,3))),"",INDIRECT(ADDRESS(B18*2+2,3)))</f>
        <v>Шармены</v>
      </c>
      <c r="D18" s="53"/>
      <c r="E18" s="54"/>
      <c r="F18" s="38">
        <v>10</v>
      </c>
      <c r="G18" s="39">
        <v>9</v>
      </c>
      <c r="H18" s="55" t="str">
        <f ca="1">IF(ISBLANK(INDIRECT(ADDRESS(K18*2+2,3))),"",INDIRECT(ADDRESS(K18*2+2,3)))</f>
        <v>Звездец</v>
      </c>
      <c r="I18" s="53"/>
      <c r="J18" s="53"/>
      <c r="K18" s="41">
        <v>5</v>
      </c>
      <c r="L18" s="40" t="s">
        <v>11</v>
      </c>
      <c r="M18" s="35">
        <v>5</v>
      </c>
    </row>
    <row r="19" spans="1:13" s="37" customFormat="1" ht="30" customHeight="1" thickBot="1">
      <c r="A19" s="36"/>
      <c r="B19" s="41">
        <v>3</v>
      </c>
      <c r="C19" s="53" t="str">
        <f ca="1">IF(ISBLANK(INDIRECT(ADDRESS(B19*2+2,3))),"",INDIRECT(ADDRESS(B19*2+2,3)))</f>
        <v>Metal Rabbit</v>
      </c>
      <c r="D19" s="53"/>
      <c r="E19" s="54"/>
      <c r="F19" s="38">
        <v>13</v>
      </c>
      <c r="G19" s="39">
        <v>6</v>
      </c>
      <c r="H19" s="55" t="str">
        <f ca="1">IF(ISBLANK(INDIRECT(ADDRESS(K19*2+2,3))),"",INDIRECT(ADDRESS(K19*2+2,3)))</f>
        <v>Однорукие бандиты</v>
      </c>
      <c r="I19" s="53"/>
      <c r="J19" s="53"/>
      <c r="K19" s="41">
        <v>4</v>
      </c>
      <c r="L19" s="40" t="s">
        <v>11</v>
      </c>
      <c r="M19" s="35">
        <v>6</v>
      </c>
    </row>
    <row r="20" spans="1:13" s="37" customFormat="1" ht="30" customHeight="1">
      <c r="A20" s="36"/>
      <c r="M20" s="42"/>
    </row>
    <row r="21" spans="1:13" s="37" customFormat="1" ht="30" customHeight="1" thickBot="1">
      <c r="A21" s="36"/>
      <c r="B21" s="56" t="s">
        <v>5</v>
      </c>
      <c r="C21" s="56"/>
      <c r="D21" s="56"/>
      <c r="E21" s="56"/>
      <c r="F21" s="56"/>
      <c r="G21" s="56"/>
      <c r="H21" s="56"/>
      <c r="I21" s="56"/>
      <c r="J21" s="56"/>
      <c r="K21" s="56"/>
      <c r="M21" s="42"/>
    </row>
    <row r="22" spans="1:13" s="37" customFormat="1" ht="30" customHeight="1" thickBot="1">
      <c r="A22" s="36"/>
      <c r="B22" s="41">
        <v>5</v>
      </c>
      <c r="C22" s="53" t="str">
        <f ca="1">IF(ISBLANK(INDIRECT(ADDRESS(B22*2+2,3))),"",INDIRECT(ADDRESS(B22*2+2,3)))</f>
        <v>Звездец</v>
      </c>
      <c r="D22" s="53"/>
      <c r="E22" s="54"/>
      <c r="F22" s="38">
        <v>9</v>
      </c>
      <c r="G22" s="39">
        <v>6</v>
      </c>
      <c r="H22" s="55" t="str">
        <f ca="1">IF(ISBLANK(INDIRECT(ADDRESS(K22*2+2,3))),"",INDIRECT(ADDRESS(K22*2+2,3)))</f>
        <v>Metal Rabbit</v>
      </c>
      <c r="I22" s="53"/>
      <c r="J22" s="53"/>
      <c r="K22" s="41">
        <v>3</v>
      </c>
      <c r="L22" s="40" t="s">
        <v>11</v>
      </c>
      <c r="M22" s="35">
        <v>7</v>
      </c>
    </row>
    <row r="23" spans="1:13" s="37" customFormat="1" ht="30" customHeight="1" thickBot="1">
      <c r="A23" s="36"/>
      <c r="B23" s="41">
        <v>1</v>
      </c>
      <c r="C23" s="53" t="str">
        <f ca="1">IF(ISBLANK(INDIRECT(ADDRESS(B23*2+2,3))),"",INDIRECT(ADDRESS(B23*2+2,3)))</f>
        <v>Спарта</v>
      </c>
      <c r="D23" s="53"/>
      <c r="E23" s="54"/>
      <c r="F23" s="38">
        <v>13</v>
      </c>
      <c r="G23" s="39">
        <v>2</v>
      </c>
      <c r="H23" s="55" t="str">
        <f ca="1">IF(ISBLANK(INDIRECT(ADDRESS(K23*2+2,3))),"",INDIRECT(ADDRESS(K23*2+2,3)))</f>
        <v>Шармены</v>
      </c>
      <c r="I23" s="53"/>
      <c r="J23" s="53"/>
      <c r="K23" s="41">
        <v>2</v>
      </c>
      <c r="L23" s="40" t="s">
        <v>11</v>
      </c>
      <c r="M23" s="35">
        <v>8</v>
      </c>
    </row>
    <row r="24" spans="1:13" s="37" customFormat="1" ht="30" customHeight="1">
      <c r="A24" s="36"/>
      <c r="M24" s="42"/>
    </row>
    <row r="25" spans="1:13" s="37" customFormat="1" ht="30" customHeight="1" thickBot="1">
      <c r="A25" s="36"/>
      <c r="B25" s="56" t="s">
        <v>6</v>
      </c>
      <c r="C25" s="56"/>
      <c r="D25" s="56"/>
      <c r="E25" s="56"/>
      <c r="F25" s="56"/>
      <c r="G25" s="56"/>
      <c r="H25" s="56"/>
      <c r="I25" s="56"/>
      <c r="J25" s="56"/>
      <c r="K25" s="56"/>
      <c r="M25" s="42"/>
    </row>
    <row r="26" spans="1:13" s="37" customFormat="1" ht="30" customHeight="1" thickBot="1">
      <c r="A26" s="36"/>
      <c r="B26" s="41">
        <v>3</v>
      </c>
      <c r="C26" s="53" t="str">
        <f ca="1">IF(ISBLANK(INDIRECT(ADDRESS(B26*2+2,3))),"",INDIRECT(ADDRESS(B26*2+2,3)))</f>
        <v>Metal Rabbit</v>
      </c>
      <c r="D26" s="53"/>
      <c r="E26" s="54"/>
      <c r="F26" s="38">
        <v>8</v>
      </c>
      <c r="G26" s="39">
        <v>7</v>
      </c>
      <c r="H26" s="55" t="str">
        <f ca="1">IF(ISBLANK(INDIRECT(ADDRESS(K26*2+2,3))),"",INDIRECT(ADDRESS(K26*2+2,3)))</f>
        <v>Спарта</v>
      </c>
      <c r="I26" s="53"/>
      <c r="J26" s="53"/>
      <c r="K26" s="41">
        <v>1</v>
      </c>
      <c r="L26" s="40" t="s">
        <v>11</v>
      </c>
      <c r="M26" s="35">
        <v>9</v>
      </c>
    </row>
    <row r="27" spans="1:13" s="37" customFormat="1" ht="30" customHeight="1" thickBot="1">
      <c r="A27" s="36"/>
      <c r="B27" s="41">
        <v>4</v>
      </c>
      <c r="C27" s="53" t="str">
        <f ca="1">IF(ISBLANK(INDIRECT(ADDRESS(B27*2+2,3))),"",INDIRECT(ADDRESS(B27*2+2,3)))</f>
        <v>Однорукие бандиты</v>
      </c>
      <c r="D27" s="53"/>
      <c r="E27" s="54"/>
      <c r="F27" s="38">
        <v>7</v>
      </c>
      <c r="G27" s="39">
        <v>8</v>
      </c>
      <c r="H27" s="55" t="str">
        <f ca="1">IF(ISBLANK(INDIRECT(ADDRESS(K27*2+2,3))),"",INDIRECT(ADDRESS(K27*2+2,3)))</f>
        <v>Звездец</v>
      </c>
      <c r="I27" s="53"/>
      <c r="J27" s="53"/>
      <c r="K27" s="41">
        <v>5</v>
      </c>
      <c r="L27" s="40" t="s">
        <v>11</v>
      </c>
      <c r="M27" s="35">
        <v>10</v>
      </c>
    </row>
    <row r="28" spans="1:13" s="37" customFormat="1" ht="30" customHeight="1">
      <c r="A28" s="36"/>
      <c r="M28" s="42"/>
    </row>
    <row r="29" spans="1:13" s="37" customFormat="1" ht="30" customHeight="1" thickBot="1">
      <c r="A29" s="36"/>
      <c r="B29" s="56" t="s">
        <v>8</v>
      </c>
      <c r="C29" s="56"/>
      <c r="D29" s="56"/>
      <c r="E29" s="56"/>
      <c r="F29" s="56"/>
      <c r="G29" s="56"/>
      <c r="H29" s="56"/>
      <c r="I29" s="56"/>
      <c r="J29" s="56"/>
      <c r="K29" s="56"/>
      <c r="M29" s="42"/>
    </row>
    <row r="30" spans="1:13" s="37" customFormat="1" ht="30" customHeight="1" thickBot="1">
      <c r="A30" s="36"/>
      <c r="B30" s="41">
        <v>1</v>
      </c>
      <c r="C30" s="53" t="str">
        <f ca="1">IF(ISBLANK(INDIRECT(ADDRESS(B30*2+2,3))),"",INDIRECT(ADDRESS(B30*2+2,3)))</f>
        <v>Спарта</v>
      </c>
      <c r="D30" s="53"/>
      <c r="E30" s="54"/>
      <c r="F30" s="38">
        <v>9</v>
      </c>
      <c r="G30" s="39">
        <v>5</v>
      </c>
      <c r="H30" s="55" t="str">
        <f ca="1">IF(ISBLANK(INDIRECT(ADDRESS(K30*2+2,3))),"",INDIRECT(ADDRESS(K30*2+2,3)))</f>
        <v>Однорукие бандиты</v>
      </c>
      <c r="I30" s="53"/>
      <c r="J30" s="53"/>
      <c r="K30" s="41">
        <v>4</v>
      </c>
      <c r="L30" s="40" t="s">
        <v>11</v>
      </c>
      <c r="M30" s="35">
        <v>1</v>
      </c>
    </row>
    <row r="31" spans="1:13" s="37" customFormat="1" ht="30" customHeight="1" thickBot="1">
      <c r="A31" s="36"/>
      <c r="B31" s="41">
        <v>2</v>
      </c>
      <c r="C31" s="53" t="str">
        <f ca="1">IF(ISBLANK(INDIRECT(ADDRESS(B31*2+2,3))),"",INDIRECT(ADDRESS(B31*2+2,3)))</f>
        <v>Шармены</v>
      </c>
      <c r="D31" s="53"/>
      <c r="E31" s="54"/>
      <c r="F31" s="38">
        <v>5</v>
      </c>
      <c r="G31" s="39">
        <v>8</v>
      </c>
      <c r="H31" s="55" t="str">
        <f ca="1">IF(ISBLANK(INDIRECT(ADDRESS(K31*2+2,3))),"",INDIRECT(ADDRESS(K31*2+2,3)))</f>
        <v>Metal Rabbit</v>
      </c>
      <c r="I31" s="53"/>
      <c r="J31" s="53"/>
      <c r="K31" s="41">
        <v>3</v>
      </c>
      <c r="L31" s="40" t="s">
        <v>11</v>
      </c>
      <c r="M31" s="35">
        <v>2</v>
      </c>
    </row>
    <row r="32" spans="1:13" s="37" customFormat="1" ht="30" customHeight="1">
      <c r="A32" s="36"/>
      <c r="M32" s="42"/>
    </row>
    <row r="33" spans="1:13" s="37" customFormat="1" ht="30" customHeight="1" thickBot="1">
      <c r="A33" s="36"/>
      <c r="B33" s="56" t="s">
        <v>9</v>
      </c>
      <c r="C33" s="56"/>
      <c r="D33" s="56"/>
      <c r="E33" s="56"/>
      <c r="F33" s="56"/>
      <c r="G33" s="56"/>
      <c r="H33" s="56"/>
      <c r="I33" s="56"/>
      <c r="J33" s="56"/>
      <c r="K33" s="56"/>
      <c r="M33" s="42"/>
    </row>
    <row r="34" spans="1:13" s="37" customFormat="1" ht="30" customHeight="1" thickBot="1">
      <c r="A34" s="36"/>
      <c r="B34" s="41">
        <v>4</v>
      </c>
      <c r="C34" s="53" t="str">
        <f ca="1">IF(ISBLANK(INDIRECT(ADDRESS(B34*2+2,3))),"",INDIRECT(ADDRESS(B34*2+2,3)))</f>
        <v>Однорукие бандиты</v>
      </c>
      <c r="D34" s="53"/>
      <c r="E34" s="54"/>
      <c r="F34" s="38">
        <v>8</v>
      </c>
      <c r="G34" s="39">
        <v>5</v>
      </c>
      <c r="H34" s="55" t="str">
        <f ca="1">IF(ISBLANK(INDIRECT(ADDRESS(K34*2+2,3))),"",INDIRECT(ADDRESS(K34*2+2,3)))</f>
        <v>Шармены</v>
      </c>
      <c r="I34" s="53"/>
      <c r="J34" s="53"/>
      <c r="K34" s="41">
        <v>2</v>
      </c>
      <c r="L34" s="40" t="s">
        <v>11</v>
      </c>
      <c r="M34" s="35">
        <v>3</v>
      </c>
    </row>
    <row r="35" spans="1:13" s="37" customFormat="1" ht="30" customHeight="1" thickBot="1">
      <c r="A35" s="36"/>
      <c r="B35" s="41">
        <v>5</v>
      </c>
      <c r="C35" s="53" t="str">
        <f ca="1">IF(ISBLANK(INDIRECT(ADDRESS(B35*2+2,3))),"",INDIRECT(ADDRESS(B35*2+2,3)))</f>
        <v>Звездец</v>
      </c>
      <c r="D35" s="53"/>
      <c r="E35" s="54"/>
      <c r="F35" s="38">
        <v>3</v>
      </c>
      <c r="G35" s="39">
        <v>6</v>
      </c>
      <c r="H35" s="55" t="str">
        <f ca="1">IF(ISBLANK(INDIRECT(ADDRESS(K35*2+2,3))),"",INDIRECT(ADDRESS(K35*2+2,3)))</f>
        <v>Спарта</v>
      </c>
      <c r="I35" s="53"/>
      <c r="J35" s="53"/>
      <c r="K35" s="41">
        <v>1</v>
      </c>
      <c r="L35" s="40" t="s">
        <v>11</v>
      </c>
      <c r="M35" s="35">
        <v>4</v>
      </c>
    </row>
    <row r="38" spans="1:13">
      <c r="B38" t="s">
        <v>38</v>
      </c>
      <c r="D38" t="s">
        <v>39</v>
      </c>
      <c r="F38" t="s">
        <v>40</v>
      </c>
    </row>
    <row r="40" spans="1:13">
      <c r="B40" t="s">
        <v>41</v>
      </c>
      <c r="D40" t="s">
        <v>39</v>
      </c>
      <c r="F40" t="s">
        <v>42</v>
      </c>
    </row>
  </sheetData>
  <sheetCalcPr fullCalcOnLoad="1"/>
  <mergeCells count="47">
    <mergeCell ref="H34:J34"/>
    <mergeCell ref="C27:E27"/>
    <mergeCell ref="H27:J27"/>
    <mergeCell ref="C35:E35"/>
    <mergeCell ref="H35:J35"/>
    <mergeCell ref="C30:E30"/>
    <mergeCell ref="H30:J30"/>
    <mergeCell ref="C31:E31"/>
    <mergeCell ref="H31:J31"/>
    <mergeCell ref="B33:K33"/>
    <mergeCell ref="C34:E34"/>
    <mergeCell ref="H22:J22"/>
    <mergeCell ref="C23:E23"/>
    <mergeCell ref="H23:J23"/>
    <mergeCell ref="B25:K25"/>
    <mergeCell ref="C26:E26"/>
    <mergeCell ref="H26:J26"/>
    <mergeCell ref="C12:E13"/>
    <mergeCell ref="K12:K13"/>
    <mergeCell ref="C18:E18"/>
    <mergeCell ref="M12:M13"/>
    <mergeCell ref="B17:K17"/>
    <mergeCell ref="B29:K29"/>
    <mergeCell ref="C19:E19"/>
    <mergeCell ref="H19:J19"/>
    <mergeCell ref="B21:K21"/>
    <mergeCell ref="C22:E22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B6:B7"/>
    <mergeCell ref="C6:E7"/>
    <mergeCell ref="K6:K7"/>
    <mergeCell ref="B1:Y1"/>
    <mergeCell ref="M6:M7"/>
    <mergeCell ref="C3:E3"/>
    <mergeCell ref="B4:B5"/>
    <mergeCell ref="C4:E5"/>
    <mergeCell ref="K4:K5"/>
    <mergeCell ref="M4:M5"/>
  </mergeCells>
  <phoneticPr fontId="0" type="noConversion"/>
  <printOptions horizontalCentered="1"/>
  <pageMargins left="0.25" right="0.25" top="0.75" bottom="0.75" header="0.3" footer="0.3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29"/>
  <sheetViews>
    <sheetView tabSelected="1" workbookViewId="0">
      <selection activeCell="K19" sqref="K19"/>
    </sheetView>
  </sheetViews>
  <sheetFormatPr defaultRowHeight="15" customHeight="1"/>
  <cols>
    <col min="1" max="1" width="9.140625" style="25"/>
    <col min="2" max="16384" width="9.140625" style="24"/>
  </cols>
  <sheetData>
    <row r="1" spans="2:25" ht="38.25" customHeight="1">
      <c r="B1" s="84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2:25" ht="15" customHeight="1">
      <c r="C2" s="32"/>
    </row>
    <row r="3" spans="2:25" ht="15" customHeight="1">
      <c r="C3" s="32"/>
    </row>
    <row r="4" spans="2:25" ht="15" customHeight="1">
      <c r="B4" s="81" t="s">
        <v>36</v>
      </c>
      <c r="C4" s="82"/>
      <c r="D4" s="23">
        <v>11</v>
      </c>
      <c r="E4" s="26"/>
    </row>
    <row r="5" spans="2:25" ht="15" customHeight="1">
      <c r="C5" s="32"/>
      <c r="E5" s="27"/>
    </row>
    <row r="6" spans="2:25" ht="15" customHeight="1">
      <c r="B6" s="31" t="s">
        <v>11</v>
      </c>
      <c r="C6" s="32">
        <v>3</v>
      </c>
      <c r="E6" s="28"/>
      <c r="F6" s="80" t="str">
        <f>IF(ISBLANK(D4),"",IF(D4&gt;D8,B4,B8))</f>
        <v>БАКававры</v>
      </c>
      <c r="G6" s="82"/>
      <c r="H6" s="23">
        <v>6</v>
      </c>
      <c r="I6" s="26"/>
    </row>
    <row r="7" spans="2:25" ht="15" customHeight="1">
      <c r="C7" s="32"/>
      <c r="E7" s="28"/>
      <c r="I7" s="27"/>
    </row>
    <row r="8" spans="2:25" ht="15" customHeight="1">
      <c r="B8" s="81" t="s">
        <v>30</v>
      </c>
      <c r="C8" s="82"/>
      <c r="D8" s="23">
        <v>3</v>
      </c>
      <c r="E8" s="29"/>
      <c r="I8" s="28"/>
    </row>
    <row r="9" spans="2:25" ht="15" customHeight="1">
      <c r="C9" s="32"/>
      <c r="I9" s="28"/>
    </row>
    <row r="10" spans="2:25" ht="15" customHeight="1">
      <c r="C10" s="32"/>
      <c r="G10" s="31" t="s">
        <v>11</v>
      </c>
      <c r="H10" s="32">
        <v>7</v>
      </c>
      <c r="I10" s="28"/>
      <c r="J10" s="80" t="str">
        <f>IF(ISBLANK(H6),"",IF(H6&gt;H14,F6,F14))</f>
        <v>Восток-дело тонкое</v>
      </c>
      <c r="K10" s="81"/>
      <c r="L10" s="34"/>
      <c r="M10" s="30"/>
    </row>
    <row r="11" spans="2:25" ht="15" customHeight="1">
      <c r="C11" s="32"/>
      <c r="I11" s="28"/>
      <c r="M11" s="30"/>
    </row>
    <row r="12" spans="2:25" ht="15" customHeight="1">
      <c r="B12" s="81" t="s">
        <v>34</v>
      </c>
      <c r="C12" s="82"/>
      <c r="D12" s="23">
        <v>10</v>
      </c>
      <c r="E12" s="26"/>
      <c r="I12" s="28"/>
      <c r="M12" s="30"/>
    </row>
    <row r="13" spans="2:25" ht="15" customHeight="1">
      <c r="C13" s="32"/>
      <c r="E13" s="27"/>
      <c r="I13" s="28"/>
      <c r="M13" s="30"/>
    </row>
    <row r="14" spans="2:25" ht="15" customHeight="1">
      <c r="B14" s="31" t="s">
        <v>11</v>
      </c>
      <c r="C14" s="32">
        <v>5</v>
      </c>
      <c r="E14" s="28"/>
      <c r="F14" s="80" t="str">
        <f>IF(ISBLANK(D12),"",IF(D12&gt;D16,B12,B16))</f>
        <v>Восток-дело тонкое</v>
      </c>
      <c r="G14" s="82"/>
      <c r="H14" s="23">
        <v>13</v>
      </c>
      <c r="I14" s="29"/>
      <c r="M14" s="30"/>
    </row>
    <row r="15" spans="2:25" ht="15" customHeight="1">
      <c r="E15" s="28"/>
      <c r="M15" s="30"/>
    </row>
    <row r="16" spans="2:25" ht="15" customHeight="1">
      <c r="B16" s="81" t="s">
        <v>37</v>
      </c>
      <c r="C16" s="82"/>
      <c r="D16" s="23">
        <v>9</v>
      </c>
      <c r="E16" s="29"/>
      <c r="M16" s="30"/>
    </row>
    <row r="17" spans="2:13" ht="15" customHeight="1">
      <c r="M17" s="30"/>
    </row>
    <row r="20" spans="2:13" ht="15" customHeight="1">
      <c r="B20" s="81" t="str">
        <f>IF(ISBLANK(D4),"",IF(D4&gt;D8,B8,B4))</f>
        <v>Спарта</v>
      </c>
      <c r="C20" s="82"/>
      <c r="D20" s="23">
        <v>2</v>
      </c>
      <c r="E20" s="26"/>
      <c r="F20" s="83"/>
      <c r="G20" s="83"/>
    </row>
    <row r="21" spans="2:13" ht="15" customHeight="1">
      <c r="E21" s="27"/>
    </row>
    <row r="22" spans="2:13" ht="15" customHeight="1">
      <c r="C22" s="31" t="s">
        <v>11</v>
      </c>
      <c r="D22" s="32">
        <v>9</v>
      </c>
      <c r="E22" s="28"/>
      <c r="F22" s="80" t="str">
        <f>IF(ISBLANK(D20),"",IF(D20&gt;D24,B20,B24))</f>
        <v>Metal Rabbit</v>
      </c>
      <c r="G22" s="81"/>
    </row>
    <row r="23" spans="2:13" ht="15" customHeight="1">
      <c r="E23" s="28"/>
    </row>
    <row r="24" spans="2:13" ht="15" customHeight="1">
      <c r="B24" s="81" t="str">
        <f>IF(ISBLANK(D12),"",IF(D12&gt;D16,B16,B12))</f>
        <v>Metal Rabbit</v>
      </c>
      <c r="C24" s="82"/>
      <c r="D24" s="23">
        <v>13</v>
      </c>
      <c r="E24" s="29"/>
    </row>
    <row r="27" spans="2:13" ht="15" customHeight="1">
      <c r="B27" t="s">
        <v>38</v>
      </c>
      <c r="C27"/>
      <c r="D27" t="s">
        <v>39</v>
      </c>
      <c r="E27"/>
      <c r="F27" t="s">
        <v>40</v>
      </c>
      <c r="G27"/>
    </row>
    <row r="28" spans="2:13" ht="15" customHeight="1">
      <c r="B28"/>
      <c r="C28"/>
      <c r="D28"/>
      <c r="E28"/>
      <c r="F28"/>
      <c r="G28"/>
    </row>
    <row r="29" spans="2:13" ht="15" customHeight="1">
      <c r="B29" t="s">
        <v>41</v>
      </c>
      <c r="C29"/>
      <c r="D29" t="s">
        <v>39</v>
      </c>
      <c r="E29"/>
      <c r="F29" t="s">
        <v>42</v>
      </c>
      <c r="G29"/>
    </row>
  </sheetData>
  <mergeCells count="12">
    <mergeCell ref="B4:C4"/>
    <mergeCell ref="F6:G6"/>
    <mergeCell ref="B8:C8"/>
    <mergeCell ref="B1:Y1"/>
    <mergeCell ref="J10:K10"/>
    <mergeCell ref="F22:G22"/>
    <mergeCell ref="B24:C24"/>
    <mergeCell ref="B20:C20"/>
    <mergeCell ref="F20:G20"/>
    <mergeCell ref="B12:C12"/>
    <mergeCell ref="F14:G14"/>
    <mergeCell ref="B16:C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6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6" t="e">
        <f ca="1">#REF!&amp;#REF!</f>
        <v>#REF!</v>
      </c>
      <c r="J24" s="6" t="e">
        <f ca="1"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6" t="e">
        <f ca="1">#REF!&amp;#REF!</f>
        <v>#REF!</v>
      </c>
      <c r="J25" s="6" t="e">
        <f ca="1"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6" t="e">
        <f ca="1">#REF!&amp;#REF!</f>
        <v>#REF!</v>
      </c>
      <c r="J26" s="6" t="e">
        <f ca="1"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6" t="e">
        <f ca="1">#REF!&amp;#REF!</f>
        <v>#REF!</v>
      </c>
      <c r="J27" s="6" t="e">
        <f ca="1">#REF!&amp;#REF!</f>
        <v>#REF!</v>
      </c>
    </row>
    <row r="28" spans="9:28">
      <c r="I28" s="6" t="e">
        <f ca="1">#REF!&amp;#REF!</f>
        <v>#REF!</v>
      </c>
      <c r="J28" s="6" t="e">
        <f ca="1"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6" t="e">
        <f ca="1">#REF!&amp;#REF!</f>
        <v>#REF!</v>
      </c>
      <c r="J30" s="6" t="e">
        <f ca="1"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6" t="e">
        <f ca="1">#REF!&amp;#REF!</f>
        <v>#REF!</v>
      </c>
      <c r="J31" s="6" t="e">
        <f ca="1"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6" t="e">
        <f ca="1">#REF!&amp;#REF!</f>
        <v>#REF!</v>
      </c>
      <c r="J32" s="6" t="e">
        <f ca="1"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6" t="e">
        <f ca="1">#REF!&amp;#REF!</f>
        <v>#REF!</v>
      </c>
      <c r="J33" s="6" t="e">
        <f ca="1"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6" t="e">
        <f ca="1">#REF!&amp;#REF!</f>
        <v>#REF!</v>
      </c>
      <c r="J34" s="6" t="e">
        <f ca="1"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6" t="e">
        <f ca="1">#REF!&amp;#REF!</f>
        <v>#REF!</v>
      </c>
      <c r="J36" s="6" t="e">
        <f ca="1"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6" t="e">
        <f ca="1">#REF!&amp;#REF!</f>
        <v>#REF!</v>
      </c>
      <c r="J37" s="6" t="e">
        <f ca="1"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6" t="e">
        <f ca="1">#REF!&amp;#REF!</f>
        <v>#REF!</v>
      </c>
      <c r="J38" s="6" t="e">
        <f ca="1"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6" t="e">
        <f ca="1">#REF!&amp;#REF!</f>
        <v>#REF!</v>
      </c>
      <c r="J39" s="6" t="e">
        <f ca="1"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6" t="e">
        <f ca="1">#REF!&amp;#REF!</f>
        <v>#REF!</v>
      </c>
      <c r="J40" s="6" t="e">
        <f ca="1"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6" t="e">
        <f ca="1">#REF!&amp;#REF!</f>
        <v>#REF!</v>
      </c>
      <c r="J42" s="6" t="e">
        <f ca="1"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6" t="e">
        <f ca="1">#REF!&amp;#REF!</f>
        <v>#REF!</v>
      </c>
      <c r="J43" s="6" t="e">
        <f ca="1"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6" t="e">
        <f ca="1">#REF!&amp;#REF!</f>
        <v>#REF!</v>
      </c>
      <c r="J44" s="6" t="e">
        <f ca="1">#REF!&amp;#REF!</f>
        <v>#REF!</v>
      </c>
    </row>
    <row r="45" spans="9:19">
      <c r="I45" s="6" t="e">
        <f ca="1">#REF!&amp;#REF!</f>
        <v>#REF!</v>
      </c>
      <c r="J45" s="6" t="e">
        <f ca="1">#REF!&amp;#REF!</f>
        <v>#REF!</v>
      </c>
    </row>
    <row r="46" spans="9:19">
      <c r="I46" s="6" t="e">
        <f ca="1">#REF!&amp;#REF!</f>
        <v>#REF!</v>
      </c>
      <c r="J46" s="6" t="e">
        <f ca="1">#REF!&amp;#REF!</f>
        <v>#REF!</v>
      </c>
    </row>
    <row r="48" spans="9:19">
      <c r="I48" s="6" t="e">
        <f ca="1">#REF!&amp;#REF!</f>
        <v>#REF!</v>
      </c>
      <c r="J48" s="6" t="e">
        <f ca="1">#REF!&amp;#REF!</f>
        <v>#REF!</v>
      </c>
    </row>
    <row r="49" spans="9:10">
      <c r="I49" s="6" t="e">
        <f ca="1">#REF!&amp;#REF!</f>
        <v>#REF!</v>
      </c>
      <c r="J49" s="6" t="e">
        <f ca="1">#REF!&amp;#REF!</f>
        <v>#REF!</v>
      </c>
    </row>
    <row r="50" spans="9:10">
      <c r="I50" s="6" t="e">
        <f ca="1">#REF!&amp;#REF!</f>
        <v>#REF!</v>
      </c>
      <c r="J50" s="6" t="e">
        <f ca="1">#REF!&amp;#REF!</f>
        <v>#REF!</v>
      </c>
    </row>
    <row r="51" spans="9:10">
      <c r="I51" s="6" t="e">
        <f ca="1">#REF!&amp;#REF!</f>
        <v>#REF!</v>
      </c>
      <c r="J51" s="6" t="e">
        <f ca="1">#REF!&amp;#REF!</f>
        <v>#REF!</v>
      </c>
    </row>
    <row r="52" spans="9:10">
      <c r="I52" s="6" t="e">
        <f ca="1">#REF!&amp;#REF!</f>
        <v>#REF!</v>
      </c>
      <c r="J52" s="6" t="e">
        <f ca="1">#REF!&amp;#REF!</f>
        <v>#REF!</v>
      </c>
    </row>
    <row r="54" spans="9:10">
      <c r="I54" s="6" t="e">
        <f ca="1">#REF!&amp;#REF!</f>
        <v>#REF!</v>
      </c>
      <c r="J54" s="6" t="e">
        <f ca="1">#REF!&amp;#REF!</f>
        <v>#REF!</v>
      </c>
    </row>
    <row r="55" spans="9:10">
      <c r="I55" s="6" t="e">
        <f ca="1">#REF!&amp;#REF!</f>
        <v>#REF!</v>
      </c>
      <c r="J55" s="6" t="e">
        <f ca="1">#REF!&amp;#REF!</f>
        <v>#REF!</v>
      </c>
    </row>
    <row r="56" spans="9:10">
      <c r="I56" s="6" t="e">
        <f ca="1">#REF!&amp;#REF!</f>
        <v>#REF!</v>
      </c>
      <c r="J56" s="6" t="e">
        <f ca="1">#REF!&amp;#REF!</f>
        <v>#REF!</v>
      </c>
    </row>
    <row r="57" spans="9:10">
      <c r="I57" s="6" t="e">
        <f ca="1">#REF!&amp;#REF!</f>
        <v>#REF!</v>
      </c>
      <c r="J57" s="6" t="e">
        <f ca="1">#REF!&amp;#REF!</f>
        <v>#REF!</v>
      </c>
    </row>
    <row r="58" spans="9:10">
      <c r="I58" s="6" t="e">
        <f ca="1">#REF!&amp;#REF!</f>
        <v>#REF!</v>
      </c>
      <c r="J58" s="6" t="e">
        <f ca="1">#REF!&amp;#REF!</f>
        <v>#REF!</v>
      </c>
    </row>
    <row r="60" spans="9:10">
      <c r="I60" s="6" t="e">
        <f ca="1">#REF!&amp;#REF!</f>
        <v>#REF!</v>
      </c>
      <c r="J60" s="6" t="e">
        <f ca="1">#REF!&amp;#REF!</f>
        <v>#REF!</v>
      </c>
    </row>
    <row r="61" spans="9:10">
      <c r="I61" s="6" t="e">
        <f ca="1">#REF!&amp;#REF!</f>
        <v>#REF!</v>
      </c>
      <c r="J61" s="6" t="e">
        <f ca="1">#REF!&amp;#REF!</f>
        <v>#REF!</v>
      </c>
    </row>
    <row r="62" spans="9:10">
      <c r="I62" s="6" t="e">
        <f ca="1">#REF!&amp;#REF!</f>
        <v>#REF!</v>
      </c>
      <c r="J62" s="6" t="e">
        <f ca="1">#REF!&amp;#REF!</f>
        <v>#REF!</v>
      </c>
    </row>
    <row r="63" spans="9:10">
      <c r="I63" s="6" t="e">
        <f ca="1">#REF!&amp;#REF!</f>
        <v>#REF!</v>
      </c>
      <c r="J63" s="6" t="e">
        <f ca="1">#REF!&amp;#REF!</f>
        <v>#REF!</v>
      </c>
    </row>
    <row r="67" spans="12:12">
      <c r="L67" t="s">
        <v>10</v>
      </c>
    </row>
  </sheetData>
  <sheetCalcPr fullCalcOnLoad="1"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Составы команд</vt:lpstr>
      <vt:lpstr>Группа A</vt:lpstr>
      <vt:lpstr>Группа B</vt:lpstr>
      <vt:lpstr>Плей офф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2021-05-28T12:55:53Z</cp:lastPrinted>
  <dcterms:created xsi:type="dcterms:W3CDTF">2009-05-19T09:37:33Z</dcterms:created>
  <dcterms:modified xsi:type="dcterms:W3CDTF">2022-10-05T06:49:59Z</dcterms:modified>
</cp:coreProperties>
</file>